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 edge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<sst xmlns="http://schemas.openxmlformats.org/spreadsheetml/2006/main" count="60" uniqueCount="56">
  <si>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Fe2O3</t>
  </si>
  <si>
    <t>Material Constants</t>
  </si>
  <si>
    <t>Fe K</t>
  </si>
  <si>
    <t>eV</t>
  </si>
  <si>
    <t>Fill in the pink cells for your sample and edge</t>
  </si>
  <si>
    <t>Elemental</t>
  </si>
  <si>
    <t>Atomic Wt.</t>
  </si>
  <si>
    <t>σ below</t>
  </si>
  <si>
    <t>σ above</t>
  </si>
  <si>
    <t>using data from mucal on the web</t>
  </si>
  <si>
    <t>Element</t>
  </si>
  <si>
    <t>Ratio</t>
  </si>
  <si>
    <t>(g/mol)</t>
  </si>
  <si>
    <t>http://www.csrri.iit.edu/periodic-table.html</t>
  </si>
  <si>
    <t>Fe</t>
  </si>
  <si>
    <t>use the photoelectric cross-sections and</t>
  </si>
  <si>
    <t>O</t>
  </si>
  <si>
    <t>note that the energies are in keV NOT eV</t>
  </si>
  <si>
    <t>I suggest 10 eV above and below the edges</t>
  </si>
  <si>
    <t>Molecular Weight</t>
  </si>
  <si>
    <t>Unit Cell Volume</t>
  </si>
  <si>
    <r>
      <rPr>
        <sz val="10"/>
        <rFont val="Arial"/>
        <family val="0"/>
      </rPr>
      <t>(Å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)</t>
    </r>
  </si>
  <si>
    <t>These two cells used to calculate the density</t>
  </si>
  <si>
    <t>Formula Units / Unit Cell</t>
  </si>
  <si>
    <t>in the pink cell below.  The unit cell volume</t>
  </si>
  <si>
    <t>Density</t>
  </si>
  <si>
    <r>
      <rPr>
        <sz val="10"/>
        <rFont val="Arial"/>
        <family val="2"/>
      </rPr>
      <t>g/cm</t>
    </r>
    <r>
      <rPr>
        <vertAlign val="superscript"/>
        <sz val="10"/>
        <rFont val="Arial"/>
        <family val="2"/>
      </rPr>
      <t>3</t>
    </r>
  </si>
  <si>
    <t>may be approximate.</t>
  </si>
  <si>
    <t>Pellet</t>
  </si>
  <si>
    <t>Desired</t>
  </si>
  <si>
    <t>Diam. (mm)</t>
  </si>
  <si>
    <r>
      <rPr>
        <sz val="10"/>
        <rFont val="Arial"/>
        <family val="2"/>
      </rPr>
      <t>Area 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</si>
  <si>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Edge Jump</t>
  </si>
  <si>
    <t>Energy (eV)</t>
  </si>
  <si>
    <r>
      <rPr>
        <sz val="10"/>
        <rFont val="Arial"/>
        <family val="0"/>
      </rPr>
      <t>μ</t>
    </r>
    <r>
      <rPr>
        <vertAlign val="subscript"/>
        <sz val="10"/>
        <rFont val="Arial"/>
        <family val="0"/>
      </rPr>
      <t>m</t>
    </r>
    <r>
      <rPr>
        <sz val="10"/>
        <rFont val="Arial"/>
        <family val="0"/>
      </rPr>
      <t xml:space="preserve"> (cm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/g)</t>
    </r>
  </si>
  <si>
    <r>
      <rPr>
        <sz val="10"/>
        <rFont val="Arial"/>
        <family val="0"/>
      </rPr>
      <t>μ</t>
    </r>
    <r>
      <rPr>
        <vertAlign val="subscript"/>
        <sz val="10"/>
        <rFont val="Arial"/>
        <family val="0"/>
      </rPr>
      <t>m</t>
    </r>
    <r>
      <rPr>
        <sz val="10"/>
        <rFont val="Arial"/>
        <family val="0"/>
      </rPr>
      <t>/A (g</t>
    </r>
    <r>
      <rPr>
        <vertAlign val="superscript"/>
        <sz val="10"/>
        <rFont val="Arial"/>
        <family val="0"/>
      </rPr>
      <t>-1</t>
    </r>
    <r>
      <rPr>
        <sz val="10"/>
        <rFont val="Arial"/>
        <family val="0"/>
      </rPr>
      <t>)</t>
    </r>
  </si>
  <si>
    <t>mg/ abs len</t>
  </si>
  <si>
    <t>The green cell shows the mass needed for</t>
  </si>
  <si>
    <t>Sample mass required</t>
  </si>
  <si>
    <t>mg</t>
  </si>
  <si>
    <t>the edge jump required (default is 1)</t>
  </si>
  <si>
    <t>Absorption length above the edge</t>
  </si>
  <si>
    <t>μm</t>
  </si>
  <si>
    <t>The blue cell tells you the grain size for</t>
  </si>
  <si>
    <t>one absorption length but needs density</t>
  </si>
  <si>
    <t>Calculation using Hephaestus data</t>
  </si>
  <si>
    <t>This calculation uses the same material</t>
  </si>
  <si>
    <t>constants as the one above but requires</t>
  </si>
  <si>
    <t>the density of the material and to compute</t>
  </si>
  <si>
    <t>mg/abs len</t>
  </si>
  <si>
    <t xml:space="preserve"> (from hephaestus)</t>
  </si>
  <si>
    <t>the mg/abs len from hephaestus using the</t>
  </si>
  <si>
    <t>molecular formula at the two energies</t>
  </si>
  <si>
    <t>You can use an approximate unit cell volume if you do not know it for the specific composition of your sample.  If you do not</t>
  </si>
  <si>
    <t>know the unit cell volume and the number of formula units, you can insert an approximate density in the pink cell so that</t>
  </si>
  <si>
    <t>the hephaestus calculation will work.  Note that the density is required for computation of the absorption length in blue.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</si>
</sst>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00"/>
    <numFmt numFmtId="168" formatCode="0.0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0"/>
    </font>
    <font>
      <vertAlign val="subscript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7" fontId="0" fillId="2" borderId="0" xfId="0" applyNumberFormat="1" applyFont="1" applyFill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4" fontId="0" fillId="0" borderId="0" xfId="0" applyFont="1" applyAlignment="1">
      <alignment horizontal="left"/>
    </xf>
    <xf numFmtId="167" fontId="0" fillId="0" borderId="0" xfId="0" applyNumberFormat="1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5" fontId="0" fillId="2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8" fontId="0" fillId="0" borderId="0" xfId="0" applyNumberFormat="1" applyAlignment="1">
      <alignment horizontal="center"/>
    </xf>
    <xf numFmtId="164" fontId="0" fillId="0" borderId="1" xfId="0" applyFont="1" applyBorder="1" applyAlignment="1">
      <alignment/>
    </xf>
    <xf numFmtId="168" fontId="0" fillId="0" borderId="1" xfId="0" applyNumberFormat="1" applyBorder="1" applyAlignment="1">
      <alignment horizontal="center"/>
    </xf>
    <xf numFmtId="168" fontId="0" fillId="3" borderId="0" xfId="0" applyNumberFormat="1" applyFill="1" applyAlignment="1">
      <alignment/>
    </xf>
    <xf numFmtId="164" fontId="0" fillId="3" borderId="0" xfId="0" applyFont="1" applyFill="1" applyAlignment="1">
      <alignment/>
    </xf>
    <xf numFmtId="165" fontId="0" fillId="4" borderId="0" xfId="0" applyNumberFormat="1" applyFill="1" applyAlignment="1">
      <alignment horizontal="right"/>
    </xf>
    <xf numFmtId="164" fontId="0" fillId="4" borderId="0" xfId="0" applyFont="1" applyFill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8" fontId="0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30" sqref="A30"/>
    </sheetView>
  </sheetViews>
  <sheetFormatPr defaultColWidth="10.28125" defaultRowHeight="12.75"/>
  <cols>
    <col min="1" max="3" width="11.421875" style="0" customWidth="1"/>
    <col min="4" max="4" width="10.57421875" style="0" customWidth="1"/>
    <col min="5" max="16384" width="11.421875" style="0" customWidth="1"/>
  </cols>
  <sheetData>
    <row r="1" spans="1:8" ht="14.25">
      <c r="A1" s="1" t="s">
        <v>0</v>
      </c>
      <c r="G1" s="2"/>
      <c r="H1" s="2"/>
    </row>
    <row r="2" spans="1:8" ht="14.25">
      <c r="A2" s="3" t="s">
        <v>1</v>
      </c>
      <c r="B2" s="3"/>
      <c r="C2" s="3"/>
      <c r="D2" s="4" t="s">
        <v>2</v>
      </c>
      <c r="E2" s="5">
        <v>7110</v>
      </c>
      <c r="F2" t="s">
        <v>3</v>
      </c>
      <c r="G2" s="2" t="s">
        <v>4</v>
      </c>
      <c r="H2" s="2"/>
    </row>
    <row r="3" spans="2:8" ht="14.25">
      <c r="B3" s="6" t="s">
        <v>5</v>
      </c>
      <c r="C3" s="6" t="s">
        <v>6</v>
      </c>
      <c r="D3" s="7" t="s">
        <v>7</v>
      </c>
      <c r="E3" s="7" t="s">
        <v>8</v>
      </c>
      <c r="G3" s="2" t="s">
        <v>9</v>
      </c>
      <c r="H3" s="2"/>
    </row>
    <row r="4" spans="1:8" ht="14.25">
      <c r="A4" s="8" t="s">
        <v>10</v>
      </c>
      <c r="B4" s="8" t="s">
        <v>11</v>
      </c>
      <c r="C4" s="8" t="s">
        <v>12</v>
      </c>
      <c r="D4" s="9">
        <f>E2-10</f>
        <v>7100</v>
      </c>
      <c r="E4" s="9">
        <f>E2+10</f>
        <v>7120</v>
      </c>
      <c r="G4" s="2" t="s">
        <v>13</v>
      </c>
      <c r="H4" s="2"/>
    </row>
    <row r="5" spans="1:8" ht="14.25">
      <c r="A5" s="4" t="s">
        <v>14</v>
      </c>
      <c r="B5" s="10">
        <v>2</v>
      </c>
      <c r="C5" s="11">
        <v>55.985</v>
      </c>
      <c r="D5" s="11">
        <v>50.521</v>
      </c>
      <c r="E5" s="11">
        <v>404.781</v>
      </c>
      <c r="G5" s="2" t="s">
        <v>15</v>
      </c>
      <c r="H5" s="2"/>
    </row>
    <row r="6" spans="1:8" ht="14.25">
      <c r="A6" s="4" t="s">
        <v>16</v>
      </c>
      <c r="B6" s="10">
        <v>3</v>
      </c>
      <c r="C6" s="11">
        <v>16</v>
      </c>
      <c r="D6" s="11">
        <v>15.647</v>
      </c>
      <c r="E6" s="12">
        <v>15.509</v>
      </c>
      <c r="G6" s="2" t="s">
        <v>17</v>
      </c>
      <c r="H6" s="2"/>
    </row>
    <row r="7" spans="1:8" ht="14.25">
      <c r="A7" s="4"/>
      <c r="B7" s="10"/>
      <c r="C7" s="11"/>
      <c r="D7" s="11"/>
      <c r="E7" s="12"/>
      <c r="G7" s="2"/>
      <c r="H7" s="2"/>
    </row>
    <row r="8" spans="1:8" ht="14.25">
      <c r="A8" s="4"/>
      <c r="B8" s="10"/>
      <c r="C8" s="11"/>
      <c r="D8" s="11"/>
      <c r="E8" s="12"/>
      <c r="G8" s="2" t="s">
        <v>18</v>
      </c>
      <c r="H8" s="2"/>
    </row>
    <row r="9" spans="1:8" ht="14.25">
      <c r="A9" s="4"/>
      <c r="B9" s="10"/>
      <c r="C9" s="11"/>
      <c r="D9" s="11"/>
      <c r="E9" s="12"/>
      <c r="G9" s="2"/>
      <c r="H9" s="2"/>
    </row>
    <row r="10" spans="1:8" ht="14.25">
      <c r="A10" s="13"/>
      <c r="B10" s="14"/>
      <c r="C10" s="15"/>
      <c r="D10" s="15"/>
      <c r="E10" s="15"/>
      <c r="G10" s="2"/>
      <c r="H10" s="2"/>
    </row>
    <row r="11" spans="1:8" ht="14.25">
      <c r="A11" s="16" t="s">
        <v>19</v>
      </c>
      <c r="C11" s="17">
        <f>SUMPRODUCT(B5:B10,C5:C10)</f>
        <v>159.97</v>
      </c>
      <c r="D11" s="17" t="s">
        <v>12</v>
      </c>
      <c r="G11" s="2"/>
      <c r="H11" s="2"/>
    </row>
    <row r="12" spans="1:8" ht="14.25">
      <c r="A12" t="s">
        <v>20</v>
      </c>
      <c r="C12" s="17">
        <v>302.72</v>
      </c>
      <c r="D12" s="18" t="s">
        <v>21</v>
      </c>
      <c r="G12" s="2" t="s">
        <v>22</v>
      </c>
      <c r="H12" s="2"/>
    </row>
    <row r="13" spans="1:8" ht="14.25">
      <c r="A13" t="s">
        <v>23</v>
      </c>
      <c r="C13" s="19">
        <v>6</v>
      </c>
      <c r="G13" s="2" t="s">
        <v>24</v>
      </c>
      <c r="H13" s="2"/>
    </row>
    <row r="14" spans="1:8" ht="14.25">
      <c r="A14" t="s">
        <v>25</v>
      </c>
      <c r="C14" s="20">
        <f>$C$13*($C$11/6.019999999999999E+23)/($C$12*1E-24)</f>
        <v>5.266865030588665</v>
      </c>
      <c r="D14" t="s">
        <v>26</v>
      </c>
      <c r="G14" s="2" t="s">
        <v>27</v>
      </c>
      <c r="H14" s="2"/>
    </row>
    <row r="15" spans="7:8" ht="14.25">
      <c r="G15" s="2"/>
      <c r="H15" s="2"/>
    </row>
    <row r="16" spans="2:8" ht="14.25">
      <c r="B16" s="3" t="s">
        <v>28</v>
      </c>
      <c r="C16" s="3"/>
      <c r="D16" s="6" t="s">
        <v>29</v>
      </c>
      <c r="G16" s="2"/>
      <c r="H16" s="2"/>
    </row>
    <row r="17" spans="2:8" ht="14.25">
      <c r="B17" s="6" t="s">
        <v>30</v>
      </c>
      <c r="C17" s="6" t="s">
        <v>31</v>
      </c>
      <c r="D17" s="6" t="s">
        <v>32</v>
      </c>
      <c r="G17" s="2"/>
      <c r="H17" s="2"/>
    </row>
    <row r="18" spans="2:8" ht="14.25">
      <c r="B18" s="21">
        <v>5</v>
      </c>
      <c r="C18" s="22">
        <f>PI()*($B$18/20)^2</f>
        <v>0.19634954084936207</v>
      </c>
      <c r="D18" s="23">
        <v>1</v>
      </c>
      <c r="G18" s="2"/>
      <c r="H18" s="2"/>
    </row>
    <row r="19" spans="7:8" ht="14.25">
      <c r="G19" s="2"/>
      <c r="H19" s="2"/>
    </row>
    <row r="20" spans="1:8" ht="14.25">
      <c r="A20" t="s">
        <v>33</v>
      </c>
      <c r="B20" s="24">
        <f>D4</f>
        <v>7100</v>
      </c>
      <c r="C20" s="24">
        <f>E4</f>
        <v>7120</v>
      </c>
      <c r="G20" s="2"/>
      <c r="H20" s="2"/>
    </row>
    <row r="21" spans="1:8" ht="15.75">
      <c r="A21" s="25" t="s">
        <v>34</v>
      </c>
      <c r="B21" s="22">
        <f>SUMPRODUCT($B5:$B10,$C5:$C10,D5:D10)/$C$11</f>
        <v>40.0568379696193</v>
      </c>
      <c r="C21" s="22">
        <f>SUMPRODUCT($B5:$B10,$C5:$C10,E5:E10)/$C$11</f>
        <v>287.9774993436269</v>
      </c>
      <c r="G21" s="2"/>
      <c r="H21" s="2"/>
    </row>
    <row r="22" spans="1:8" ht="15.75">
      <c r="A22" s="25" t="s">
        <v>35</v>
      </c>
      <c r="B22" s="26">
        <f>B21/$C$18</f>
        <v>204.00780055987303</v>
      </c>
      <c r="C22" s="26">
        <f>C21/$C$18</f>
        <v>1466.6573606330005</v>
      </c>
      <c r="G22" s="2"/>
      <c r="H22" s="2"/>
    </row>
    <row r="23" spans="1:8" ht="14.25">
      <c r="A23" s="27" t="s">
        <v>36</v>
      </c>
      <c r="B23" s="28">
        <f>1000/B21</f>
        <v>24.964526674782462</v>
      </c>
      <c r="C23" s="28">
        <f>1000/C21</f>
        <v>3.472493518692437</v>
      </c>
      <c r="D23" s="27"/>
      <c r="E23" s="27"/>
      <c r="G23" s="2" t="s">
        <v>37</v>
      </c>
      <c r="H23" s="2"/>
    </row>
    <row r="24" spans="1:8" ht="14.25">
      <c r="A24" t="s">
        <v>38</v>
      </c>
      <c r="D24" s="29">
        <f>1000*$D$18/($C$22-$B$22)</f>
        <v>0.7919853866199297</v>
      </c>
      <c r="E24" s="30" t="s">
        <v>39</v>
      </c>
      <c r="G24" t="s">
        <v>40</v>
      </c>
      <c r="H24" s="2"/>
    </row>
    <row r="25" spans="1:7" ht="14.25">
      <c r="A25" t="s">
        <v>41</v>
      </c>
      <c r="D25" s="31">
        <f>10000/(C21*C14)</f>
        <v>6.593093801578441</v>
      </c>
      <c r="E25" s="32" t="s">
        <v>42</v>
      </c>
      <c r="G25" t="s">
        <v>43</v>
      </c>
    </row>
    <row r="26" ht="14.25">
      <c r="G26" t="s">
        <v>44</v>
      </c>
    </row>
    <row r="28" spans="1:7" ht="14.25">
      <c r="A28" t="s">
        <v>45</v>
      </c>
      <c r="G28" t="s">
        <v>46</v>
      </c>
    </row>
    <row r="29" ht="14.25">
      <c r="G29" t="s">
        <v>47</v>
      </c>
    </row>
    <row r="30" spans="1:7" ht="14.25">
      <c r="A30" t="s">
        <v>33</v>
      </c>
      <c r="B30" s="33">
        <f>D4</f>
        <v>7100</v>
      </c>
      <c r="C30" s="33">
        <f>E4</f>
        <v>7120</v>
      </c>
      <c r="G30" t="s">
        <v>48</v>
      </c>
    </row>
    <row r="31" spans="1:7" ht="14.25">
      <c r="A31" s="27" t="s">
        <v>49</v>
      </c>
      <c r="B31" s="15">
        <v>23.59</v>
      </c>
      <c r="C31" s="15">
        <v>3.456</v>
      </c>
      <c r="D31" s="27" t="s">
        <v>50</v>
      </c>
      <c r="E31" s="34"/>
      <c r="G31" t="s">
        <v>51</v>
      </c>
    </row>
    <row r="32" spans="1:7" ht="14.25">
      <c r="A32" t="s">
        <v>38</v>
      </c>
      <c r="D32" s="35">
        <f>1/((1/C31-1/B31)/$C$18)</f>
        <v>0.795062921963225</v>
      </c>
      <c r="E32" s="30" t="s">
        <v>39</v>
      </c>
      <c r="G32" t="s">
        <v>52</v>
      </c>
    </row>
    <row r="35" ht="14.25">
      <c r="A35" t="s">
        <v>53</v>
      </c>
    </row>
    <row r="36" ht="14.25">
      <c r="A36" t="s">
        <v>54</v>
      </c>
    </row>
    <row r="37" ht="14.25">
      <c r="A37" t="s">
        <v>55</v>
      </c>
    </row>
  </sheetData>
  <sheetProtection selectLockedCells="1" selectUnlockedCells="1"/>
  <mergeCells count="2">
    <mergeCell ref="A2:C2"/>
    <mergeCell ref="B16:C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Segre</dc:creator>
  <cp:keywords/>
  <dc:description/>
  <cp:lastModifiedBy>Carlo Segre</cp:lastModifiedBy>
  <dcterms:created xsi:type="dcterms:W3CDTF">2015-11-17T22:43:49Z</dcterms:created>
  <dcterms:modified xsi:type="dcterms:W3CDTF">2019-04-06T15:30:50Z</dcterms:modified>
  <cp:category/>
  <cp:version/>
  <cp:contentType/>
  <cp:contentStatus/>
  <cp:revision>15</cp:revision>
</cp:coreProperties>
</file>